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vlawr\Downloads\"/>
    </mc:Choice>
  </mc:AlternateContent>
  <xr:revisionPtr revIDLastSave="0" documentId="13_ncr:1_{5B071BA7-C25A-450A-A932-EAFE8E20E28B}" xr6:coauthVersionLast="45" xr6:coauthVersionMax="45" xr10:uidLastSave="{00000000-0000-0000-0000-000000000000}"/>
  <bookViews>
    <workbookView xWindow="28680" yWindow="-120" windowWidth="29040" windowHeight="15840" xr2:uid="{6E0388BA-E4F0-4B7D-92D7-029E41055097}"/>
  </bookViews>
  <sheets>
    <sheet name="Data Input" sheetId="2" r:id="rId1"/>
    <sheet name="ROI Calculator" sheetId="1"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1" l="1"/>
  <c r="F30" i="1" l="1"/>
  <c r="F25" i="1"/>
  <c r="F20" i="1"/>
  <c r="F15" i="1"/>
  <c r="F10" i="1"/>
  <c r="C34" i="1"/>
  <c r="C33" i="1"/>
  <c r="C28" i="1"/>
  <c r="I12" i="1"/>
  <c r="C23" i="1"/>
  <c r="C20" i="1"/>
  <c r="C19" i="1"/>
  <c r="C14" i="1"/>
  <c r="I15" i="1"/>
  <c r="I14" i="1"/>
  <c r="I13" i="1"/>
  <c r="I8" i="1"/>
  <c r="I9" i="1"/>
  <c r="F32" i="1" l="1"/>
  <c r="C36" i="1"/>
  <c r="F8" i="1"/>
  <c r="F12" i="1" s="1"/>
  <c r="C12" i="1"/>
  <c r="C10" i="1"/>
  <c r="I10" i="1"/>
  <c r="I11" i="1" s="1"/>
  <c r="F17" i="1" l="1"/>
  <c r="F27" i="1"/>
  <c r="F22" i="1"/>
  <c r="C21" i="1"/>
  <c r="C30" i="1"/>
  <c r="E5" i="1" l="1"/>
  <c r="C13" i="1"/>
  <c r="C16" i="1" s="1"/>
  <c r="C22" i="1"/>
  <c r="C25" i="1" s="1"/>
  <c r="B5" i="1" l="1"/>
  <c r="H5" i="1" s="1"/>
</calcChain>
</file>

<file path=xl/sharedStrings.xml><?xml version="1.0" encoding="utf-8"?>
<sst xmlns="http://schemas.openxmlformats.org/spreadsheetml/2006/main" count="94" uniqueCount="77">
  <si>
    <t>Order Entry</t>
  </si>
  <si>
    <t>Average percentage order entry errors</t>
  </si>
  <si>
    <t>Labor</t>
  </si>
  <si>
    <t>Time spent entering an average order (minutes)</t>
  </si>
  <si>
    <t>Catalog Printing Costs</t>
  </si>
  <si>
    <t>Number of catalogs mailed</t>
  </si>
  <si>
    <t>Total cost (per catalog)</t>
  </si>
  <si>
    <t>Cost of postage (per catalog)</t>
  </si>
  <si>
    <t>Order Errors</t>
  </si>
  <si>
    <t>Average yearly cost per order entry person</t>
  </si>
  <si>
    <t>Average $ cost per error</t>
  </si>
  <si>
    <t>Customer Service</t>
  </si>
  <si>
    <t>Average % orders requiring customer service</t>
  </si>
  <si>
    <t>Average yearly cost per customer service person</t>
  </si>
  <si>
    <t>Post eCommerce Implementation Variables</t>
  </si>
  <si>
    <t>Projected % order error rate</t>
  </si>
  <si>
    <t>Projected % orders requiring customer service</t>
  </si>
  <si>
    <t>Average # minutes customer service per order</t>
  </si>
  <si>
    <t>Projected % of customers adopting online catalogs</t>
  </si>
  <si>
    <t># of minutes saved per order</t>
  </si>
  <si>
    <t>Yearly Cost Savings</t>
  </si>
  <si>
    <t>Projected time to enter an order (minutes)</t>
  </si>
  <si>
    <t>% Efficiency gained</t>
  </si>
  <si>
    <t>Catalog Printing</t>
  </si>
  <si>
    <t>Bump due to increased satisfaction/competitive advantage</t>
  </si>
  <si>
    <t>Bump due to more product substitution as a result of visibility</t>
  </si>
  <si>
    <t>Bump due to more and better promotions</t>
  </si>
  <si>
    <t>Sales that come from new product</t>
  </si>
  <si>
    <t>Change in sales productuvity from saved time</t>
  </si>
  <si>
    <t>% Orders requiring customer service</t>
  </si>
  <si>
    <t>% Orders requiring customer service post eComm</t>
  </si>
  <si>
    <t>Average % system order error rate</t>
  </si>
  <si>
    <t>ROI Summary</t>
  </si>
  <si>
    <t>Total Cost Savings</t>
  </si>
  <si>
    <t>Total Revenue Gains</t>
  </si>
  <si>
    <t>Total ROI</t>
  </si>
  <si>
    <t>Cost Savings</t>
  </si>
  <si>
    <t>Revenue Gains</t>
  </si>
  <si>
    <t>Customer Satisfaction</t>
  </si>
  <si>
    <t>Sales that become part of the online channel</t>
  </si>
  <si>
    <t>% Bump due to increased satisfaction/competitive advantage</t>
  </si>
  <si>
    <t>Total Value Increase</t>
  </si>
  <si>
    <t>Substitute Products</t>
  </si>
  <si>
    <t>More/Better Prommotions</t>
  </si>
  <si>
    <t>% Bump due to more and better promotions</t>
  </si>
  <si>
    <t>% Sales that come from new product</t>
  </si>
  <si>
    <t>Niche Additions to Product Catalog</t>
  </si>
  <si>
    <t>% Change in sales productuvity from saved time</t>
  </si>
  <si>
    <t>Core Data</t>
  </si>
  <si>
    <t>Known Business Values</t>
  </si>
  <si>
    <t>Sales</t>
  </si>
  <si>
    <t>Revenue Gain</t>
  </si>
  <si>
    <t>ROI Calculator Data Input</t>
  </si>
  <si>
    <t>Total sales per year</t>
  </si>
  <si>
    <t>Average order size</t>
  </si>
  <si>
    <t>Total minutes saved per year</t>
  </si>
  <si>
    <t>Full time employee savings (In Years)</t>
  </si>
  <si>
    <t>FTE yearly cost</t>
  </si>
  <si>
    <t>Projected % existing sales converted to eCommerce sales</t>
  </si>
  <si>
    <t>% Increase in customer satisfaction</t>
  </si>
  <si>
    <t>% Increase in substitute products</t>
  </si>
  <si>
    <t>% Increase in more sales from better promotions</t>
  </si>
  <si>
    <t>% Increase in niche additions</t>
  </si>
  <si>
    <t>% Increse in sales force effectiveness</t>
  </si>
  <si>
    <t>% Bump due to more product substitution due to visibility</t>
  </si>
  <si>
    <t>Total sales</t>
  </si>
  <si>
    <t>Average # orders per year</t>
  </si>
  <si>
    <t>Average # orders per year converted to eComm</t>
  </si>
  <si>
    <t>% Existing sales converted to eComm</t>
  </si>
  <si>
    <t>Average # minutes for manual order entry per year</t>
  </si>
  <si>
    <t>Average # minutes for order entry per year post eComm</t>
  </si>
  <si>
    <t>Average # minutes for customer service per order</t>
  </si>
  <si>
    <t>Order error efficiency % difference post eComm</t>
  </si>
  <si>
    <t>Yearly cost of printing and mailing catalogs</t>
  </si>
  <si>
    <t>% Adoption of online catalogs</t>
  </si>
  <si>
    <t>Contact us with any questions or if you would like to schedule a demo to see more of the OrderEase solution.  sales@orderease.com</t>
  </si>
  <si>
    <t>Get to understand the true value of implementing an eCommerce integration solution such as OrderEase.  By moving from paper catalogs and manual order entry to a digital system, the savings and return across the entire business is noticeably impacted.
In the white fields below, fill in the values for your business.  The brown column reflects known business metrics.  The green column reflects speculative values based on projections from adopting and implementing a digital B2B eCommerce solution.
The next sheet, labeled "ROI Calculator" contains the output from the values you put into this sheet.  If you want to see different scenarios, simply come back to the "Data Input" sheet and input different 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</si>
</sst>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7" formatCode="&quot;$&quot;#,##0.00;\-&quot;$&quot;#,##0.00"/>
    <numFmt numFmtId="44" formatCode="_-&quot;$&quot;* #,##0.00_-;\-&quot;$&quot;* #,##0.00_-;_-&quot;$&quot;* &quot;-&quot;??_-;_-@_-"/>
    <numFmt numFmtId="169" formatCode="&quot;$&quot;#,##0"/>
  </numFmts>
  <fonts count="14" x14ac:knownFonts="1">
    <font>
      <sz val="11"/>
      <color theme="1"/>
      <name val="Calibri"/>
      <family val="2"/>
      <scheme val="minor"/>
    </font>
    <font>
      <sz val="11"/>
      <color theme="1"/>
      <name val="Calibri"/>
      <family val="2"/>
      <scheme val="minor"/>
    </font>
    <font>
      <sz val="11"/>
      <color theme="1"/>
      <name val="Avenir Next LT Pro"/>
      <family val="2"/>
    </font>
    <font>
      <sz val="18"/>
      <color theme="1"/>
      <name val="Avenir Next LT Pro"/>
      <family val="2"/>
    </font>
    <font>
      <b/>
      <sz val="28"/>
      <color theme="0"/>
      <name val="Avenir Next LT Pro"/>
      <family val="2"/>
    </font>
    <font>
      <sz val="28"/>
      <color theme="1"/>
      <name val="Avenir Next LT Pro"/>
      <family val="2"/>
    </font>
    <font>
      <b/>
      <sz val="18"/>
      <color theme="0"/>
      <name val="Avenir Next LT Pro"/>
      <family val="2"/>
    </font>
    <font>
      <b/>
      <sz val="18"/>
      <color theme="1"/>
      <name val="Avenir Next LT Pro"/>
      <family val="2"/>
    </font>
    <font>
      <b/>
      <sz val="16"/>
      <color theme="0"/>
      <name val="Avenir Next LT Pro"/>
      <family val="2"/>
    </font>
    <font>
      <sz val="11"/>
      <color theme="0"/>
      <name val="Avenir Next LT Pro"/>
      <family val="2"/>
    </font>
    <font>
      <b/>
      <sz val="11"/>
      <color theme="1"/>
      <name val="Avenir Next LT Pro"/>
      <family val="2"/>
    </font>
    <font>
      <b/>
      <sz val="36"/>
      <color theme="0"/>
      <name val="Avenir Next LT Pro"/>
      <family val="2"/>
    </font>
    <font>
      <sz val="12"/>
      <color theme="1"/>
      <name val="Avenir Next LT Pro"/>
      <family val="2"/>
    </font>
    <font>
      <b/>
      <sz val="22"/>
      <color theme="0"/>
      <name val="Avenir Next LT Pro"/>
      <family val="2"/>
    </font>
  </fonts>
  <fills count="12">
    <fill>
      <patternFill patternType="none"/>
    </fill>
    <fill>
      <patternFill patternType="gray125"/>
    </fill>
    <fill>
      <patternFill patternType="solid">
        <fgColor rgb="FFA4D65E"/>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rgb="FF9D968D"/>
        <bgColor indexed="64"/>
      </patternFill>
    </fill>
    <fill>
      <patternFill patternType="solid">
        <fgColor rgb="FFD50032"/>
        <bgColor indexed="64"/>
      </patternFill>
    </fill>
    <fill>
      <patternFill patternType="solid">
        <fgColor rgb="FF00A3E0"/>
        <bgColor indexed="64"/>
      </patternFill>
    </fill>
    <fill>
      <patternFill patternType="solid">
        <fgColor rgb="FF8986CA"/>
        <bgColor indexed="64"/>
      </patternFill>
    </fill>
    <fill>
      <patternFill patternType="solid">
        <fgColor theme="8" tint="0.79998168889431442"/>
        <bgColor indexed="64"/>
      </patternFill>
    </fill>
    <fill>
      <patternFill patternType="solid">
        <fgColor theme="4" tint="0.79998168889431442"/>
        <bgColor indexed="64"/>
      </patternFill>
    </fill>
  </fills>
  <borders count="1">
    <border>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7">
    <xf numFmtId="0" fontId="0" fillId="0" borderId="0" xfId="0"/>
    <xf numFmtId="0" fontId="2" fillId="0" borderId="0" xfId="0" applyFont="1"/>
    <xf numFmtId="0" fontId="3" fillId="0" borderId="0" xfId="0" applyFont="1"/>
    <xf numFmtId="0" fontId="5" fillId="0" borderId="0" xfId="0" applyFont="1"/>
    <xf numFmtId="0" fontId="7" fillId="0" borderId="0" xfId="0" applyFont="1" applyAlignment="1">
      <alignment horizontal="center"/>
    </xf>
    <xf numFmtId="0" fontId="8" fillId="8" borderId="0" xfId="0" applyFont="1" applyFill="1"/>
    <xf numFmtId="0" fontId="9" fillId="8" borderId="0" xfId="0" applyFont="1" applyFill="1"/>
    <xf numFmtId="0" fontId="8" fillId="2" borderId="0" xfId="0" applyFont="1" applyFill="1"/>
    <xf numFmtId="0" fontId="9" fillId="2" borderId="0" xfId="0" applyFont="1" applyFill="1"/>
    <xf numFmtId="0" fontId="2" fillId="10" borderId="0" xfId="0" applyFont="1" applyFill="1"/>
    <xf numFmtId="9" fontId="2" fillId="10" borderId="0" xfId="2" applyFont="1" applyFill="1"/>
    <xf numFmtId="2" fontId="2" fillId="10" borderId="0" xfId="0" applyNumberFormat="1" applyFont="1" applyFill="1"/>
    <xf numFmtId="0" fontId="2" fillId="10" borderId="0" xfId="0" applyFont="1" applyFill="1" applyAlignment="1">
      <alignment horizontal="right"/>
    </xf>
    <xf numFmtId="9" fontId="2" fillId="10" borderId="0" xfId="0" applyNumberFormat="1" applyFont="1" applyFill="1"/>
    <xf numFmtId="5" fontId="2" fillId="10" borderId="0" xfId="1" applyNumberFormat="1" applyFont="1" applyFill="1"/>
    <xf numFmtId="10" fontId="2" fillId="10" borderId="0" xfId="0" applyNumberFormat="1" applyFont="1" applyFill="1"/>
    <xf numFmtId="0" fontId="2" fillId="3" borderId="0" xfId="0" applyFont="1" applyFill="1"/>
    <xf numFmtId="10" fontId="2" fillId="3" borderId="0" xfId="0" applyNumberFormat="1" applyFont="1" applyFill="1"/>
    <xf numFmtId="0" fontId="2" fillId="3" borderId="0" xfId="0" applyFont="1" applyFill="1" applyAlignment="1">
      <alignment horizontal="right"/>
    </xf>
    <xf numFmtId="0" fontId="2" fillId="11" borderId="0" xfId="0" applyFont="1" applyFill="1"/>
    <xf numFmtId="9" fontId="2" fillId="11" borderId="0" xfId="2" applyFont="1" applyFill="1"/>
    <xf numFmtId="7" fontId="10" fillId="10" borderId="0" xfId="0" applyNumberFormat="1" applyFont="1" applyFill="1"/>
    <xf numFmtId="5" fontId="10" fillId="10" borderId="0" xfId="1" applyNumberFormat="1" applyFont="1" applyFill="1"/>
    <xf numFmtId="5" fontId="10" fillId="10" borderId="0" xfId="0" applyNumberFormat="1" applyFont="1" applyFill="1"/>
    <xf numFmtId="5" fontId="10" fillId="3" borderId="0" xfId="0" applyNumberFormat="1" applyFont="1" applyFill="1"/>
    <xf numFmtId="0" fontId="2" fillId="5" borderId="0" xfId="0" applyFont="1" applyFill="1"/>
    <xf numFmtId="9" fontId="2" fillId="5" borderId="0" xfId="2" applyFont="1" applyFill="1"/>
    <xf numFmtId="0" fontId="12" fillId="0" borderId="0" xfId="0" applyFont="1"/>
    <xf numFmtId="0" fontId="12" fillId="6" borderId="0" xfId="0" applyFont="1" applyFill="1"/>
    <xf numFmtId="0" fontId="12" fillId="0" borderId="0" xfId="0" applyFont="1" applyFill="1"/>
    <xf numFmtId="5" fontId="12" fillId="5" borderId="0" xfId="1" applyNumberFormat="1" applyFont="1" applyFill="1"/>
    <xf numFmtId="0" fontId="12" fillId="5" borderId="0" xfId="0" applyFont="1" applyFill="1"/>
    <xf numFmtId="9" fontId="12" fillId="5" borderId="0" xfId="2" applyFont="1" applyFill="1"/>
    <xf numFmtId="7" fontId="12" fillId="5" borderId="0" xfId="1" applyNumberFormat="1" applyFont="1" applyFill="1"/>
    <xf numFmtId="9" fontId="9" fillId="2" borderId="0" xfId="2" applyFont="1" applyFill="1"/>
    <xf numFmtId="0" fontId="6" fillId="6" borderId="0" xfId="0" applyFont="1" applyFill="1" applyAlignment="1">
      <alignment horizontal="center"/>
    </xf>
    <xf numFmtId="0" fontId="6" fillId="4" borderId="0" xfId="0" applyFont="1" applyFill="1" applyAlignment="1">
      <alignment horizontal="center"/>
    </xf>
    <xf numFmtId="0" fontId="12" fillId="4" borderId="0" xfId="0" applyFont="1" applyFill="1"/>
    <xf numFmtId="0" fontId="2" fillId="4" borderId="0" xfId="0" applyFont="1" applyFill="1"/>
    <xf numFmtId="5" fontId="12" fillId="5" borderId="0" xfId="1" applyNumberFormat="1" applyFont="1" applyFill="1" applyAlignment="1"/>
    <xf numFmtId="0" fontId="6" fillId="0" borderId="0" xfId="0" applyFont="1" applyFill="1" applyAlignment="1">
      <alignment horizontal="center"/>
    </xf>
    <xf numFmtId="0" fontId="6" fillId="2" borderId="0" xfId="0" applyFont="1" applyFill="1"/>
    <xf numFmtId="9" fontId="2" fillId="3" borderId="0" xfId="2" applyFont="1" applyFill="1"/>
    <xf numFmtId="10" fontId="2" fillId="3" borderId="0" xfId="2" applyNumberFormat="1" applyFont="1" applyFill="1"/>
    <xf numFmtId="0" fontId="6" fillId="4" borderId="0" xfId="0" applyFont="1" applyFill="1" applyAlignment="1">
      <alignment horizontal="center" vertical="center"/>
    </xf>
    <xf numFmtId="0" fontId="6" fillId="3" borderId="0" xfId="0" applyFont="1" applyFill="1" applyAlignment="1">
      <alignment horizontal="center" vertical="center"/>
    </xf>
    <xf numFmtId="0" fontId="6" fillId="6" borderId="0" xfId="0" applyFont="1" applyFill="1"/>
    <xf numFmtId="10" fontId="2" fillId="5" borderId="0" xfId="0" applyNumberFormat="1" applyFont="1" applyFill="1"/>
    <xf numFmtId="10" fontId="2" fillId="5" borderId="0" xfId="2" applyNumberFormat="1" applyFont="1" applyFill="1"/>
    <xf numFmtId="5" fontId="10" fillId="11" borderId="0" xfId="1" applyNumberFormat="1" applyFont="1" applyFill="1"/>
    <xf numFmtId="0" fontId="12" fillId="0" borderId="0" xfId="0" applyFont="1" applyAlignment="1">
      <alignment horizontal="left" vertical="center"/>
    </xf>
    <xf numFmtId="0" fontId="13" fillId="6" borderId="0" xfId="0" applyFont="1" applyFill="1" applyAlignment="1">
      <alignment horizontal="center"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11" fillId="7" borderId="0" xfId="0" applyFont="1" applyFill="1" applyAlignment="1">
      <alignment horizontal="center"/>
    </xf>
    <xf numFmtId="0" fontId="13" fillId="2" borderId="0" xfId="0" applyFont="1" applyFill="1" applyAlignment="1">
      <alignment horizontal="center" vertical="center"/>
    </xf>
    <xf numFmtId="0" fontId="12" fillId="0" borderId="0" xfId="0" applyFont="1" applyAlignment="1">
      <alignment horizontal="center" vertical="center" wrapText="1"/>
    </xf>
    <xf numFmtId="5" fontId="4" fillId="7" borderId="0" xfId="0" applyNumberFormat="1" applyFont="1" applyFill="1" applyAlignment="1">
      <alignment horizontal="center"/>
    </xf>
    <xf numFmtId="0" fontId="11" fillId="6" borderId="0" xfId="0" applyFont="1" applyFill="1" applyAlignment="1">
      <alignment horizontal="center"/>
    </xf>
    <xf numFmtId="0" fontId="6" fillId="9" borderId="0" xfId="0" applyFont="1" applyFill="1" applyAlignment="1">
      <alignment horizontal="center"/>
    </xf>
    <xf numFmtId="0" fontId="6" fillId="8" borderId="0" xfId="0" applyFont="1" applyFill="1" applyAlignment="1">
      <alignment horizontal="center"/>
    </xf>
    <xf numFmtId="0" fontId="6" fillId="2" borderId="0" xfId="0" applyFont="1" applyFill="1" applyAlignment="1">
      <alignment horizontal="center"/>
    </xf>
    <xf numFmtId="0" fontId="6" fillId="7" borderId="0" xfId="0" applyFont="1" applyFill="1" applyAlignment="1">
      <alignment horizontal="center"/>
    </xf>
    <xf numFmtId="169" fontId="2" fillId="10" borderId="0" xfId="0" applyNumberFormat="1" applyFont="1" applyFill="1"/>
    <xf numFmtId="5" fontId="2" fillId="10" borderId="0" xfId="0" applyNumberFormat="1" applyFont="1" applyFill="1"/>
    <xf numFmtId="3" fontId="2" fillId="10" borderId="0" xfId="0" applyNumberFormat="1" applyFont="1" applyFill="1"/>
    <xf numFmtId="3" fontId="2" fillId="11" borderId="0" xfId="0" applyNumberFormat="1" applyFont="1" applyFill="1"/>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8986CA"/>
      <color rgb="FF00A3E0"/>
      <color rgb="FFD50032"/>
      <color rgb="FF9D968D"/>
      <color rgb="FFA4D6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57151</xdr:colOff>
      <xdr:row>1</xdr:row>
      <xdr:rowOff>28575</xdr:rowOff>
    </xdr:from>
    <xdr:to>
      <xdr:col>1</xdr:col>
      <xdr:colOff>2114551</xdr:colOff>
      <xdr:row>1</xdr:row>
      <xdr:rowOff>522490</xdr:rowOff>
    </xdr:to>
    <xdr:pic>
      <xdr:nvPicPr>
        <xdr:cNvPr id="2" name="Picture 1">
          <a:extLst>
            <a:ext uri="{FF2B5EF4-FFF2-40B4-BE49-F238E27FC236}">
              <a16:creationId xmlns:a16="http://schemas.microsoft.com/office/drawing/2014/main" id="{E2CAD917-1588-4998-998A-52094CFBA8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9226" y="228600"/>
          <a:ext cx="2057400" cy="4970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76200</xdr:colOff>
      <xdr:row>1</xdr:row>
      <xdr:rowOff>9525</xdr:rowOff>
    </xdr:from>
    <xdr:to>
      <xdr:col>1</xdr:col>
      <xdr:colOff>2314575</xdr:colOff>
      <xdr:row>1</xdr:row>
      <xdr:rowOff>540816</xdr:rowOff>
    </xdr:to>
    <xdr:pic>
      <xdr:nvPicPr>
        <xdr:cNvPr id="5" name="Picture 4">
          <a:extLst>
            <a:ext uri="{FF2B5EF4-FFF2-40B4-BE49-F238E27FC236}">
              <a16:creationId xmlns:a16="http://schemas.microsoft.com/office/drawing/2014/main" id="{F5F8CB56-98D6-4E11-85D3-E14B7DD390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5" y="190500"/>
          <a:ext cx="2238375" cy="5312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07643-4A9B-4C60-A497-DDD1D66201B0}">
  <sheetPr>
    <tabColor rgb="FF8986CA"/>
  </sheetPr>
  <dimension ref="B2:I35"/>
  <sheetViews>
    <sheetView showGridLines="0" tabSelected="1" workbookViewId="0">
      <selection activeCell="P4" sqref="P4"/>
    </sheetView>
  </sheetViews>
  <sheetFormatPr defaultRowHeight="15.5" x14ac:dyDescent="0.35"/>
  <cols>
    <col min="1" max="1" width="14.81640625" style="27" customWidth="1"/>
    <col min="2" max="2" width="56.90625" style="27" customWidth="1"/>
    <col min="3" max="3" width="16.54296875" style="27" customWidth="1"/>
    <col min="4" max="4" width="1.26953125" style="27" customWidth="1"/>
    <col min="5" max="5" width="3.08984375" style="27" customWidth="1"/>
    <col min="6" max="6" width="8.7265625" style="27"/>
    <col min="7" max="7" width="60" style="27" customWidth="1"/>
    <col min="8" max="8" width="14.90625" style="27" customWidth="1"/>
    <col min="9" max="9" width="1.36328125" style="27" customWidth="1"/>
    <col min="10" max="16384" width="8.7265625" style="27"/>
  </cols>
  <sheetData>
    <row r="2" spans="2:9" ht="42" customHeight="1" x14ac:dyDescent="0.95">
      <c r="B2" s="54" t="s">
        <v>52</v>
      </c>
      <c r="C2" s="54"/>
      <c r="D2" s="54"/>
      <c r="E2" s="54"/>
      <c r="F2" s="54"/>
      <c r="G2" s="54"/>
      <c r="H2" s="54"/>
      <c r="I2" s="54"/>
    </row>
    <row r="3" spans="2:9" ht="8" customHeight="1" x14ac:dyDescent="0.35"/>
    <row r="4" spans="2:9" ht="133.5" customHeight="1" x14ac:dyDescent="0.35">
      <c r="B4" s="52" t="s">
        <v>76</v>
      </c>
      <c r="C4" s="53"/>
      <c r="D4" s="53"/>
      <c r="E4" s="53"/>
      <c r="F4" s="53"/>
      <c r="G4" s="53"/>
      <c r="H4" s="53"/>
      <c r="I4" s="53"/>
    </row>
    <row r="5" spans="2:9" ht="24" customHeight="1" x14ac:dyDescent="0.35">
      <c r="B5" s="56" t="s">
        <v>75</v>
      </c>
      <c r="C5" s="56"/>
      <c r="D5" s="56"/>
      <c r="E5" s="56"/>
      <c r="F5" s="56"/>
      <c r="G5" s="56"/>
      <c r="H5" s="56"/>
      <c r="I5" s="50"/>
    </row>
    <row r="6" spans="2:9" ht="8.5" customHeight="1" x14ac:dyDescent="0.35"/>
    <row r="7" spans="2:9" ht="46.5" customHeight="1" x14ac:dyDescent="0.35">
      <c r="B7" s="51" t="s">
        <v>49</v>
      </c>
      <c r="C7" s="51"/>
      <c r="D7" s="51"/>
      <c r="F7" s="55" t="s">
        <v>14</v>
      </c>
      <c r="G7" s="55"/>
      <c r="H7" s="55"/>
      <c r="I7" s="55"/>
    </row>
    <row r="8" spans="2:9" ht="15" customHeight="1" x14ac:dyDescent="0.35">
      <c r="B8" s="44"/>
      <c r="C8" s="44"/>
      <c r="D8" s="44"/>
      <c r="F8" s="45"/>
      <c r="G8" s="45"/>
      <c r="H8" s="45"/>
      <c r="I8" s="45"/>
    </row>
    <row r="9" spans="2:9" ht="23" x14ac:dyDescent="0.5">
      <c r="B9" s="46" t="s">
        <v>50</v>
      </c>
      <c r="C9" s="28"/>
      <c r="D9" s="35"/>
      <c r="F9" s="41" t="s">
        <v>36</v>
      </c>
      <c r="G9" s="8"/>
      <c r="H9" s="8"/>
      <c r="I9" s="8"/>
    </row>
    <row r="10" spans="2:9" ht="23" x14ac:dyDescent="0.5">
      <c r="B10" s="38" t="s">
        <v>53</v>
      </c>
      <c r="C10" s="39">
        <v>50000000</v>
      </c>
      <c r="D10" s="36"/>
      <c r="F10" s="16" t="s">
        <v>58</v>
      </c>
      <c r="G10" s="16"/>
      <c r="H10" s="26">
        <v>0.5</v>
      </c>
      <c r="I10" s="42"/>
    </row>
    <row r="11" spans="2:9" ht="23" x14ac:dyDescent="0.5">
      <c r="B11" s="38" t="s">
        <v>54</v>
      </c>
      <c r="C11" s="30">
        <v>3500</v>
      </c>
      <c r="D11" s="36"/>
      <c r="F11" s="16" t="s">
        <v>21</v>
      </c>
      <c r="G11" s="16"/>
      <c r="H11" s="25">
        <v>0</v>
      </c>
      <c r="I11" s="16"/>
    </row>
    <row r="12" spans="2:9" ht="23" x14ac:dyDescent="0.5">
      <c r="B12" s="38"/>
      <c r="C12" s="37"/>
      <c r="D12" s="36"/>
      <c r="F12" s="16" t="s">
        <v>15</v>
      </c>
      <c r="G12" s="16"/>
      <c r="H12" s="48">
        <v>5.0000000000000001E-3</v>
      </c>
      <c r="I12" s="43"/>
    </row>
    <row r="13" spans="2:9" ht="23" x14ac:dyDescent="0.5">
      <c r="B13" s="46" t="s">
        <v>2</v>
      </c>
      <c r="C13" s="28"/>
      <c r="D13" s="35"/>
      <c r="F13" s="16" t="s">
        <v>16</v>
      </c>
      <c r="G13" s="16"/>
      <c r="H13" s="48">
        <v>0.01</v>
      </c>
      <c r="I13" s="43"/>
    </row>
    <row r="14" spans="2:9" ht="23" x14ac:dyDescent="0.5">
      <c r="B14" s="38" t="s">
        <v>9</v>
      </c>
      <c r="C14" s="30">
        <v>60000</v>
      </c>
      <c r="D14" s="36"/>
      <c r="F14" s="16" t="s">
        <v>18</v>
      </c>
      <c r="G14" s="16"/>
      <c r="H14" s="26">
        <v>0.25</v>
      </c>
      <c r="I14" s="42"/>
    </row>
    <row r="15" spans="2:9" ht="23" x14ac:dyDescent="0.5">
      <c r="B15" s="38" t="s">
        <v>13</v>
      </c>
      <c r="C15" s="30">
        <v>60000</v>
      </c>
      <c r="D15" s="36"/>
      <c r="F15" s="41" t="s">
        <v>51</v>
      </c>
      <c r="G15" s="8"/>
      <c r="H15" s="34"/>
      <c r="I15" s="34"/>
    </row>
    <row r="16" spans="2:9" ht="23" x14ac:dyDescent="0.5">
      <c r="B16" s="38"/>
      <c r="C16" s="37"/>
      <c r="D16" s="36"/>
      <c r="F16" s="16" t="s">
        <v>59</v>
      </c>
      <c r="G16" s="16"/>
      <c r="H16" s="47">
        <v>2.5000000000000001E-3</v>
      </c>
      <c r="I16" s="17"/>
    </row>
    <row r="17" spans="2:9" ht="23" x14ac:dyDescent="0.5">
      <c r="B17" s="46" t="s">
        <v>0</v>
      </c>
      <c r="C17" s="28"/>
      <c r="D17" s="35"/>
      <c r="F17" s="16"/>
      <c r="G17" s="16" t="s">
        <v>24</v>
      </c>
      <c r="H17" s="17"/>
      <c r="I17" s="17"/>
    </row>
    <row r="18" spans="2:9" ht="23" x14ac:dyDescent="0.5">
      <c r="B18" s="38" t="s">
        <v>3</v>
      </c>
      <c r="C18" s="31">
        <v>20</v>
      </c>
      <c r="D18" s="36"/>
      <c r="F18" s="16" t="s">
        <v>60</v>
      </c>
      <c r="G18" s="16"/>
      <c r="H18" s="47">
        <v>2.5000000000000001E-3</v>
      </c>
      <c r="I18" s="17"/>
    </row>
    <row r="19" spans="2:9" ht="23" x14ac:dyDescent="0.5">
      <c r="B19" s="38" t="s">
        <v>1</v>
      </c>
      <c r="C19" s="32">
        <v>0.04</v>
      </c>
      <c r="D19" s="36"/>
      <c r="F19" s="16"/>
      <c r="G19" s="16" t="s">
        <v>25</v>
      </c>
      <c r="H19" s="17"/>
      <c r="I19" s="17"/>
    </row>
    <row r="20" spans="2:9" ht="23" x14ac:dyDescent="0.5">
      <c r="B20" s="38"/>
      <c r="C20" s="37"/>
      <c r="D20" s="36"/>
      <c r="F20" s="16" t="s">
        <v>61</v>
      </c>
      <c r="G20" s="16"/>
      <c r="H20" s="47">
        <v>2.5000000000000001E-3</v>
      </c>
      <c r="I20" s="17"/>
    </row>
    <row r="21" spans="2:9" ht="23" x14ac:dyDescent="0.5">
      <c r="B21" s="46" t="s">
        <v>8</v>
      </c>
      <c r="C21" s="28"/>
      <c r="D21" s="35"/>
      <c r="F21" s="16"/>
      <c r="G21" s="16" t="s">
        <v>26</v>
      </c>
      <c r="H21" s="17"/>
      <c r="I21" s="17"/>
    </row>
    <row r="22" spans="2:9" ht="23" x14ac:dyDescent="0.5">
      <c r="B22" s="38" t="s">
        <v>31</v>
      </c>
      <c r="C22" s="32">
        <v>0.04</v>
      </c>
      <c r="D22" s="36"/>
      <c r="F22" s="16" t="s">
        <v>62</v>
      </c>
      <c r="G22" s="16"/>
      <c r="H22" s="47">
        <v>2.5000000000000001E-3</v>
      </c>
      <c r="I22" s="17"/>
    </row>
    <row r="23" spans="2:9" ht="23" x14ac:dyDescent="0.5">
      <c r="B23" s="38" t="s">
        <v>10</v>
      </c>
      <c r="C23" s="30">
        <v>250</v>
      </c>
      <c r="D23" s="36"/>
      <c r="F23" s="16"/>
      <c r="G23" s="16" t="s">
        <v>27</v>
      </c>
      <c r="H23" s="17"/>
      <c r="I23" s="17"/>
    </row>
    <row r="24" spans="2:9" ht="23" x14ac:dyDescent="0.5">
      <c r="B24" s="38"/>
      <c r="C24" s="37"/>
      <c r="D24" s="36"/>
      <c r="F24" s="16" t="s">
        <v>63</v>
      </c>
      <c r="G24" s="16"/>
      <c r="H24" s="47">
        <v>2.5000000000000001E-2</v>
      </c>
      <c r="I24" s="17"/>
    </row>
    <row r="25" spans="2:9" ht="23" x14ac:dyDescent="0.5">
      <c r="B25" s="46" t="s">
        <v>11</v>
      </c>
      <c r="C25" s="28"/>
      <c r="D25" s="35"/>
      <c r="F25" s="16"/>
      <c r="G25" s="16" t="s">
        <v>28</v>
      </c>
      <c r="H25" s="16"/>
      <c r="I25" s="16"/>
    </row>
    <row r="26" spans="2:9" ht="23" x14ac:dyDescent="0.5">
      <c r="B26" s="38" t="s">
        <v>12</v>
      </c>
      <c r="C26" s="32">
        <v>0.33</v>
      </c>
      <c r="D26" s="36"/>
    </row>
    <row r="27" spans="2:9" ht="23" x14ac:dyDescent="0.5">
      <c r="B27" s="38" t="s">
        <v>17</v>
      </c>
      <c r="C27" s="31">
        <v>15</v>
      </c>
      <c r="D27" s="36"/>
    </row>
    <row r="28" spans="2:9" ht="23" x14ac:dyDescent="0.5">
      <c r="B28" s="38"/>
      <c r="C28" s="37"/>
      <c r="D28" s="36"/>
    </row>
    <row r="29" spans="2:9" ht="23" x14ac:dyDescent="0.5">
      <c r="B29" s="46" t="s">
        <v>4</v>
      </c>
      <c r="C29" s="28"/>
      <c r="D29" s="35"/>
    </row>
    <row r="30" spans="2:9" ht="23" x14ac:dyDescent="0.5">
      <c r="B30" s="38" t="s">
        <v>5</v>
      </c>
      <c r="C30" s="31">
        <v>3000</v>
      </c>
      <c r="D30" s="36"/>
    </row>
    <row r="31" spans="2:9" ht="23" x14ac:dyDescent="0.5">
      <c r="B31" s="38" t="s">
        <v>6</v>
      </c>
      <c r="C31" s="30">
        <v>10</v>
      </c>
      <c r="D31" s="36"/>
    </row>
    <row r="32" spans="2:9" ht="23" x14ac:dyDescent="0.5">
      <c r="B32" s="38" t="s">
        <v>7</v>
      </c>
      <c r="C32" s="33">
        <v>1.25</v>
      </c>
      <c r="D32" s="36"/>
      <c r="F32" s="29"/>
      <c r="G32" s="29"/>
      <c r="H32" s="29"/>
      <c r="I32" s="29"/>
    </row>
    <row r="33" spans="2:9" ht="6.5" customHeight="1" x14ac:dyDescent="0.5">
      <c r="B33" s="36"/>
      <c r="C33" s="36"/>
      <c r="D33" s="36"/>
      <c r="F33" s="29"/>
      <c r="G33" s="29"/>
      <c r="H33" s="29"/>
      <c r="I33" s="29"/>
    </row>
    <row r="34" spans="2:9" ht="6.5" customHeight="1" x14ac:dyDescent="0.5">
      <c r="C34" s="29"/>
      <c r="D34" s="40"/>
    </row>
    <row r="35" spans="2:9" ht="23" x14ac:dyDescent="0.5">
      <c r="C35" s="29"/>
      <c r="D35" s="40"/>
    </row>
  </sheetData>
  <mergeCells count="5">
    <mergeCell ref="B7:D7"/>
    <mergeCell ref="B4:I4"/>
    <mergeCell ref="B2:I2"/>
    <mergeCell ref="F7:I7"/>
    <mergeCell ref="B5:H5"/>
  </mergeCell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7E20B-4808-4C76-A379-1FFC12C1E98C}">
  <sheetPr>
    <tabColor rgb="FFC00000"/>
  </sheetPr>
  <dimension ref="B2:I39"/>
  <sheetViews>
    <sheetView showGridLines="0" workbookViewId="0">
      <selection activeCell="J18" sqref="J18"/>
    </sheetView>
  </sheetViews>
  <sheetFormatPr defaultRowHeight="14.5" x14ac:dyDescent="0.35"/>
  <cols>
    <col min="1" max="1" width="3.90625" style="1" customWidth="1"/>
    <col min="2" max="2" width="59.7265625" style="1" customWidth="1"/>
    <col min="3" max="3" width="14.1796875" style="1" customWidth="1"/>
    <col min="4" max="4" width="1.453125" style="1" customWidth="1"/>
    <col min="5" max="5" width="59.7265625" style="1" customWidth="1"/>
    <col min="6" max="6" width="15.6328125" style="1" customWidth="1"/>
    <col min="7" max="7" width="1.453125" style="1" customWidth="1"/>
    <col min="8" max="8" width="59.7265625" style="1" customWidth="1"/>
    <col min="9" max="9" width="14.26953125" style="1" customWidth="1"/>
    <col min="10" max="16384" width="8.7265625" style="1"/>
  </cols>
  <sheetData>
    <row r="2" spans="2:9" ht="45.5" x14ac:dyDescent="0.95">
      <c r="B2" s="58" t="s">
        <v>32</v>
      </c>
      <c r="C2" s="58"/>
      <c r="D2" s="58"/>
      <c r="E2" s="58"/>
      <c r="F2" s="58"/>
      <c r="G2" s="58"/>
      <c r="H2" s="58"/>
      <c r="I2" s="58"/>
    </row>
    <row r="4" spans="2:9" ht="23" x14ac:dyDescent="0.5">
      <c r="B4" s="62" t="s">
        <v>33</v>
      </c>
      <c r="C4" s="62"/>
      <c r="D4" s="2"/>
      <c r="E4" s="62" t="s">
        <v>34</v>
      </c>
      <c r="F4" s="62"/>
      <c r="G4" s="2"/>
      <c r="H4" s="62" t="s">
        <v>35</v>
      </c>
      <c r="I4" s="62"/>
    </row>
    <row r="5" spans="2:9" ht="35.5" x14ac:dyDescent="0.75">
      <c r="B5" s="57">
        <f>C16+C25+C30+C36</f>
        <v>247136.90476190479</v>
      </c>
      <c r="C5" s="57"/>
      <c r="D5" s="3"/>
      <c r="E5" s="57">
        <f>F12+F17+F22+F27+F32</f>
        <v>1500000</v>
      </c>
      <c r="F5" s="57"/>
      <c r="G5" s="3"/>
      <c r="H5" s="57">
        <f>B5+E5</f>
        <v>1747136.9047619049</v>
      </c>
      <c r="I5" s="57"/>
    </row>
    <row r="7" spans="2:9" ht="23" x14ac:dyDescent="0.5">
      <c r="B7" s="60" t="s">
        <v>36</v>
      </c>
      <c r="C7" s="60"/>
      <c r="D7" s="4"/>
      <c r="E7" s="61" t="s">
        <v>37</v>
      </c>
      <c r="F7" s="61"/>
      <c r="G7" s="4"/>
      <c r="H7" s="59" t="s">
        <v>48</v>
      </c>
      <c r="I7" s="59"/>
    </row>
    <row r="8" spans="2:9" x14ac:dyDescent="0.35">
      <c r="B8" s="9"/>
      <c r="C8" s="9"/>
      <c r="E8" s="16" t="s">
        <v>39</v>
      </c>
      <c r="F8" s="24">
        <f>I8*I12</f>
        <v>25000000</v>
      </c>
      <c r="H8" s="19" t="s">
        <v>65</v>
      </c>
      <c r="I8" s="49">
        <f>+'Data Input'!C10</f>
        <v>50000000</v>
      </c>
    </row>
    <row r="9" spans="2:9" ht="20.5" x14ac:dyDescent="0.45">
      <c r="B9" s="5" t="s">
        <v>0</v>
      </c>
      <c r="C9" s="6"/>
      <c r="E9" s="7" t="s">
        <v>38</v>
      </c>
      <c r="F9" s="8"/>
      <c r="H9" s="19" t="s">
        <v>54</v>
      </c>
      <c r="I9" s="66">
        <f>+'Data Input'!C11</f>
        <v>3500</v>
      </c>
    </row>
    <row r="10" spans="2:9" x14ac:dyDescent="0.35">
      <c r="B10" s="9" t="s">
        <v>19</v>
      </c>
      <c r="C10" s="9">
        <f>I13-I14</f>
        <v>20</v>
      </c>
      <c r="E10" s="16" t="s">
        <v>40</v>
      </c>
      <c r="F10" s="17">
        <f>+'Data Input'!H16</f>
        <v>2.5000000000000001E-3</v>
      </c>
      <c r="H10" s="19" t="s">
        <v>66</v>
      </c>
      <c r="I10" s="66">
        <f>I8/I9</f>
        <v>14285.714285714286</v>
      </c>
    </row>
    <row r="11" spans="2:9" x14ac:dyDescent="0.35">
      <c r="B11" s="9" t="s">
        <v>55</v>
      </c>
      <c r="C11" s="65">
        <f>C10*I11</f>
        <v>142857.14285714287</v>
      </c>
      <c r="E11" s="16"/>
      <c r="F11" s="16"/>
      <c r="H11" s="19" t="s">
        <v>67</v>
      </c>
      <c r="I11" s="66">
        <f>I12*I10</f>
        <v>7142.8571428571431</v>
      </c>
    </row>
    <row r="12" spans="2:9" x14ac:dyDescent="0.35">
      <c r="B12" s="9" t="s">
        <v>22</v>
      </c>
      <c r="C12" s="10">
        <f>1-(I14/I13)</f>
        <v>1</v>
      </c>
      <c r="E12" s="18" t="s">
        <v>41</v>
      </c>
      <c r="F12" s="24">
        <f>F10*F8</f>
        <v>62500</v>
      </c>
      <c r="H12" s="19" t="s">
        <v>68</v>
      </c>
      <c r="I12" s="20">
        <f>+'Data Input'!H10</f>
        <v>0.5</v>
      </c>
    </row>
    <row r="13" spans="2:9" x14ac:dyDescent="0.35">
      <c r="B13" s="9" t="s">
        <v>56</v>
      </c>
      <c r="C13" s="11">
        <f>C11/60/(37.5*50)</f>
        <v>1.26984126984127</v>
      </c>
      <c r="E13" s="16"/>
      <c r="F13" s="16"/>
      <c r="H13" s="19" t="s">
        <v>69</v>
      </c>
      <c r="I13" s="19">
        <f>+'Data Input'!C18</f>
        <v>20</v>
      </c>
    </row>
    <row r="14" spans="2:9" ht="20.5" x14ac:dyDescent="0.45">
      <c r="B14" s="9" t="s">
        <v>57</v>
      </c>
      <c r="C14" s="63">
        <f>+'Data Input'!C14</f>
        <v>60000</v>
      </c>
      <c r="E14" s="7" t="s">
        <v>42</v>
      </c>
      <c r="F14" s="8"/>
      <c r="H14" s="19" t="s">
        <v>70</v>
      </c>
      <c r="I14" s="19">
        <f>+'Data Input'!H11</f>
        <v>0</v>
      </c>
    </row>
    <row r="15" spans="2:9" x14ac:dyDescent="0.35">
      <c r="B15" s="9"/>
      <c r="C15" s="9"/>
      <c r="E15" s="16" t="s">
        <v>64</v>
      </c>
      <c r="F15" s="17">
        <f>+'Data Input'!H18</f>
        <v>2.5000000000000001E-3</v>
      </c>
      <c r="H15" s="19" t="s">
        <v>71</v>
      </c>
      <c r="I15" s="19">
        <f>+'Data Input'!C27</f>
        <v>15</v>
      </c>
    </row>
    <row r="16" spans="2:9" x14ac:dyDescent="0.35">
      <c r="B16" s="12" t="s">
        <v>20</v>
      </c>
      <c r="C16" s="22">
        <f>C13*C14</f>
        <v>76190.476190476198</v>
      </c>
      <c r="E16" s="16"/>
      <c r="F16" s="16"/>
    </row>
    <row r="17" spans="2:6" x14ac:dyDescent="0.35">
      <c r="B17" s="9"/>
      <c r="C17" s="9"/>
      <c r="E17" s="18" t="s">
        <v>41</v>
      </c>
      <c r="F17" s="24">
        <f>F15*F8</f>
        <v>62500</v>
      </c>
    </row>
    <row r="18" spans="2:6" ht="20.5" x14ac:dyDescent="0.45">
      <c r="B18" s="5" t="s">
        <v>11</v>
      </c>
      <c r="C18" s="6"/>
      <c r="E18" s="16"/>
      <c r="F18" s="16"/>
    </row>
    <row r="19" spans="2:6" ht="20.5" x14ac:dyDescent="0.45">
      <c r="B19" s="9" t="s">
        <v>29</v>
      </c>
      <c r="C19" s="13">
        <f>+'Data Input'!C26</f>
        <v>0.33</v>
      </c>
      <c r="E19" s="7" t="s">
        <v>43</v>
      </c>
      <c r="F19" s="8"/>
    </row>
    <row r="20" spans="2:6" x14ac:dyDescent="0.35">
      <c r="B20" s="9" t="s">
        <v>30</v>
      </c>
      <c r="C20" s="10">
        <f>+'Data Input'!H13</f>
        <v>0.01</v>
      </c>
      <c r="E20" s="16" t="s">
        <v>44</v>
      </c>
      <c r="F20" s="17">
        <f>+'Data Input'!H20</f>
        <v>2.5000000000000001E-3</v>
      </c>
    </row>
    <row r="21" spans="2:6" x14ac:dyDescent="0.35">
      <c r="B21" s="9" t="s">
        <v>55</v>
      </c>
      <c r="C21" s="65">
        <f>I10*(C19-C20)*I15</f>
        <v>68571.42857142858</v>
      </c>
      <c r="E21" s="16"/>
      <c r="F21" s="16"/>
    </row>
    <row r="22" spans="2:6" x14ac:dyDescent="0.35">
      <c r="B22" s="9" t="s">
        <v>56</v>
      </c>
      <c r="C22" s="11">
        <f>C21/60/(37.5*50)</f>
        <v>0.60952380952380958</v>
      </c>
      <c r="E22" s="18" t="s">
        <v>41</v>
      </c>
      <c r="F22" s="24">
        <f>F20*F8</f>
        <v>62500</v>
      </c>
    </row>
    <row r="23" spans="2:6" x14ac:dyDescent="0.35">
      <c r="B23" s="9" t="s">
        <v>57</v>
      </c>
      <c r="C23" s="14">
        <f>+'Data Input'!C15</f>
        <v>60000</v>
      </c>
      <c r="E23" s="16"/>
      <c r="F23" s="16"/>
    </row>
    <row r="24" spans="2:6" ht="20.5" x14ac:dyDescent="0.45">
      <c r="B24" s="9"/>
      <c r="C24" s="9"/>
      <c r="E24" s="7" t="s">
        <v>46</v>
      </c>
      <c r="F24" s="8"/>
    </row>
    <row r="25" spans="2:6" x14ac:dyDescent="0.35">
      <c r="B25" s="12" t="s">
        <v>20</v>
      </c>
      <c r="C25" s="21">
        <f>C22*C23</f>
        <v>36571.428571428572</v>
      </c>
      <c r="E25" s="16" t="s">
        <v>45</v>
      </c>
      <c r="F25" s="17">
        <f>+'Data Input'!H22</f>
        <v>2.5000000000000001E-3</v>
      </c>
    </row>
    <row r="26" spans="2:6" x14ac:dyDescent="0.35">
      <c r="B26" s="9"/>
      <c r="C26" s="9"/>
      <c r="E26" s="16"/>
      <c r="F26" s="16"/>
    </row>
    <row r="27" spans="2:6" ht="20.5" x14ac:dyDescent="0.45">
      <c r="B27" s="5" t="s">
        <v>8</v>
      </c>
      <c r="C27" s="6"/>
      <c r="E27" s="18" t="s">
        <v>41</v>
      </c>
      <c r="F27" s="24">
        <f>F25*F8</f>
        <v>62500</v>
      </c>
    </row>
    <row r="28" spans="2:6" x14ac:dyDescent="0.35">
      <c r="B28" s="9" t="s">
        <v>72</v>
      </c>
      <c r="C28" s="15">
        <f>+'Data Input'!H12</f>
        <v>5.0000000000000001E-3</v>
      </c>
      <c r="E28" s="16"/>
      <c r="F28" s="16"/>
    </row>
    <row r="29" spans="2:6" ht="20.5" x14ac:dyDescent="0.45">
      <c r="B29" s="9"/>
      <c r="C29" s="9"/>
      <c r="E29" s="7" t="s">
        <v>46</v>
      </c>
      <c r="F29" s="8"/>
    </row>
    <row r="30" spans="2:6" x14ac:dyDescent="0.35">
      <c r="B30" s="12" t="s">
        <v>20</v>
      </c>
      <c r="C30" s="22">
        <f>+('Data Input'!C22-'Data Input'!H12)*I10*('Data Input'!C23)</f>
        <v>125000.00000000001</v>
      </c>
      <c r="E30" s="16" t="s">
        <v>47</v>
      </c>
      <c r="F30" s="17">
        <f>+'Data Input'!H24</f>
        <v>2.5000000000000001E-2</v>
      </c>
    </row>
    <row r="31" spans="2:6" x14ac:dyDescent="0.35">
      <c r="B31" s="9"/>
      <c r="C31" s="9"/>
      <c r="E31" s="16"/>
      <c r="F31" s="16"/>
    </row>
    <row r="32" spans="2:6" ht="20.5" x14ac:dyDescent="0.45">
      <c r="B32" s="5" t="s">
        <v>23</v>
      </c>
      <c r="C32" s="6"/>
      <c r="E32" s="18" t="s">
        <v>41</v>
      </c>
      <c r="F32" s="24">
        <f>F30*I8</f>
        <v>1250000</v>
      </c>
    </row>
    <row r="33" spans="2:8" x14ac:dyDescent="0.35">
      <c r="B33" s="9" t="s">
        <v>73</v>
      </c>
      <c r="C33" s="64">
        <f>+'Data Input'!C30*'Data Input'!C31*'Data Input'!C32</f>
        <v>37500</v>
      </c>
      <c r="E33" s="16"/>
      <c r="F33" s="16"/>
    </row>
    <row r="34" spans="2:8" x14ac:dyDescent="0.35">
      <c r="B34" s="9" t="s">
        <v>74</v>
      </c>
      <c r="C34" s="13">
        <f>+'Data Input'!H14</f>
        <v>0.25</v>
      </c>
    </row>
    <row r="35" spans="2:8" x14ac:dyDescent="0.35">
      <c r="B35" s="9"/>
      <c r="C35" s="9"/>
    </row>
    <row r="36" spans="2:8" x14ac:dyDescent="0.35">
      <c r="B36" s="12" t="s">
        <v>20</v>
      </c>
      <c r="C36" s="23">
        <f>C33*C34</f>
        <v>9375</v>
      </c>
    </row>
    <row r="37" spans="2:8" x14ac:dyDescent="0.35">
      <c r="B37" s="9"/>
      <c r="C37" s="9"/>
    </row>
    <row r="39" spans="2:8" ht="15.5" x14ac:dyDescent="0.35">
      <c r="B39" s="56" t="s">
        <v>75</v>
      </c>
      <c r="C39" s="56"/>
      <c r="D39" s="56"/>
      <c r="E39" s="56"/>
      <c r="F39" s="56"/>
      <c r="G39" s="56"/>
      <c r="H39" s="56"/>
    </row>
  </sheetData>
  <mergeCells count="11">
    <mergeCell ref="B39:H39"/>
    <mergeCell ref="B4:C4"/>
    <mergeCell ref="B5:C5"/>
    <mergeCell ref="E4:F4"/>
    <mergeCell ref="E5:F5"/>
    <mergeCell ref="H4:I4"/>
    <mergeCell ref="H5:I5"/>
    <mergeCell ref="B2:I2"/>
    <mergeCell ref="H7:I7"/>
    <mergeCell ref="B7:C7"/>
    <mergeCell ref="E7:F7"/>
  </mergeCells>
  <pageMargins left="0.7" right="0.7" top="0.75" bottom="0.75" header="0.3" footer="0.3"/>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Input</vt:lpstr>
      <vt:lpstr>ROI 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Vicky Lawrence</dc:creator>
  <cp:lastModifiedBy>Vicky Lawrence</cp:lastModifiedBy>
  <dcterms:created xsi:type="dcterms:W3CDTF">2020-08-07T18:19:25Z</dcterms:created>
  <dcterms:modified xsi:type="dcterms:W3CDTF">2020-10-20T13:25:29Z</dcterms:modified>
</cp:coreProperties>
</file>